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6" sheetId="1" r:id="rId1"/>
  </sheets>
  <definedNames>
    <definedName name="_xlfn.AGGREGATE" hidden="1">#NAME?</definedName>
    <definedName name="_xlnm.Print_Titles" localSheetId="0">'дод.6'!$5:$5</definedName>
    <definedName name="_xlnm.Print_Area" localSheetId="0">'дод.6'!$B$1:$H$53</definedName>
  </definedNames>
  <calcPr fullCalcOnLoad="1"/>
</workbook>
</file>

<file path=xl/sharedStrings.xml><?xml version="1.0" encoding="utf-8"?>
<sst xmlns="http://schemas.openxmlformats.org/spreadsheetml/2006/main" count="176" uniqueCount="123">
  <si>
    <t>Загальний фонд</t>
  </si>
  <si>
    <t>Спеціальний фонд</t>
  </si>
  <si>
    <t>Код функціональної класифікації видатків та кредитування бюджету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</si>
  <si>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</si>
  <si>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</si>
  <si>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</si>
  <si>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Код тимчасової класифікації видатків та кредитування місцевого бюджету</t>
  </si>
  <si>
    <t>грн.</t>
  </si>
  <si>
    <t>Перший заступник голови обласної ради</t>
  </si>
  <si>
    <t>Всього</t>
  </si>
  <si>
    <t>070807</t>
  </si>
  <si>
    <t>0990</t>
  </si>
  <si>
    <t>Інші освітні програми</t>
  </si>
  <si>
    <t xml:space="preserve">Обласна програма забезпечення  загальноосвітніх навчальних закладів шкільними автобусами у 2016 році </t>
  </si>
  <si>
    <t>10</t>
  </si>
  <si>
    <t>Управління  освіти і науки облдержадміністрації</t>
  </si>
  <si>
    <t>15</t>
  </si>
  <si>
    <t>Департамент соціального захисту населення облдержадміністрації</t>
  </si>
  <si>
    <t>Зміни до переліку місцевих (регіональних) програм, які фінансуватимуться за рахунок коштів
обласного бюджету  у 2016 році</t>
  </si>
  <si>
    <t>14</t>
  </si>
  <si>
    <t>Управління охорони здоров’я  облдержадміністрації</t>
  </si>
  <si>
    <t>11</t>
  </si>
  <si>
    <t>Управління у справах молоді  та спорту облдержадміністрації</t>
  </si>
  <si>
    <t>73</t>
  </si>
  <si>
    <t>Департамент економічного розвитку і торгівлі облдержадміністрації</t>
  </si>
  <si>
    <t>0133</t>
  </si>
  <si>
    <t>0810</t>
  </si>
  <si>
    <t xml:space="preserve">Програма розвитку фізичної культури і спорту в Рівненській області на  2014-2016 роки                                        
</t>
  </si>
  <si>
    <t>Найменування
згідно з типовою відомчою/типовою програмною3/тимчасовою класифікацією видатків та кредитування місцевого бюджету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</si>
  <si>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</si>
  <si>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 </t>
  </si>
  <si>
    <t>250404</t>
  </si>
  <si>
    <t>Іншi видатки</t>
  </si>
  <si>
    <t>Програма економічного та соціального розвитку Рівненської області на 2016 рік (проведення щорічного обласного конкурсу проектів розвитку територіальних громад області)</t>
  </si>
  <si>
    <t>0180</t>
  </si>
  <si>
    <t>Інші субвенції</t>
  </si>
  <si>
    <t xml:space="preserve">Програма економічного та соціального розвитку Рівненської області на 2016 рік (проведення щорічного обласного конкурсу проектів розвитку територіальних громад області)
</t>
  </si>
  <si>
    <t>080101</t>
  </si>
  <si>
    <t>0731</t>
  </si>
  <si>
    <t>Лікарні</t>
  </si>
  <si>
    <t>Обласна програма енергоефективності на 2011-2016 роки</t>
  </si>
  <si>
    <t>080203</t>
  </si>
  <si>
    <t>0733</t>
  </si>
  <si>
    <t>Перинатальні центри, пологові будинки</t>
  </si>
  <si>
    <t>080208</t>
  </si>
  <si>
    <t>0762</t>
  </si>
  <si>
    <t>Станції переливання крові</t>
  </si>
  <si>
    <t>090901</t>
  </si>
  <si>
    <t>1020</t>
  </si>
  <si>
    <t>Будинки-iнтернати (пансіонати) для літніх людей та iнвалiдiв системи соцiального захисту</t>
  </si>
  <si>
    <t>40</t>
  </si>
  <si>
    <t>Департамент житлово-комунального господарства, енергетики та енергоефективності облдержадміністрації</t>
  </si>
  <si>
    <t>250380</t>
  </si>
  <si>
    <t xml:space="preserve">Інші субвенції </t>
  </si>
  <si>
    <t>Обласна програма "Місцевий розвиток, орієнтований на громаду" на 2014-2019 роки</t>
  </si>
  <si>
    <t>091214</t>
  </si>
  <si>
    <t>1090</t>
  </si>
  <si>
    <t xml:space="preserve"> Інші установи та заклади  </t>
  </si>
  <si>
    <t>Обласна програма матеріальної підтримки найбільш незахищених верств населення на 2013-2017 роки</t>
  </si>
  <si>
    <t>09</t>
  </si>
  <si>
    <t>Управління міжнародного співробітництва та європейської інтеграції облдержадміністрації</t>
  </si>
  <si>
    <t>180410 </t>
  </si>
  <si>
    <t>0411</t>
  </si>
  <si>
    <t>Інші заходи, пов'язані з економічною діяльністю</t>
  </si>
  <si>
    <t>Обласна програма розвитку міжнародного  співробітництва та міжрегіональної співпраці на 2016-2018 роки</t>
  </si>
  <si>
    <t>180107</t>
  </si>
  <si>
    <t>0470</t>
  </si>
  <si>
    <t xml:space="preserve">Фінансування енергозберігаючих заходів  </t>
  </si>
  <si>
    <t>Обласна програма відшкодування відсотків за кредитами, залученими  фізичними особами на впровадження енергозберігаючих заходів, на 2015-2018 роки</t>
  </si>
  <si>
    <t>67</t>
  </si>
  <si>
    <t>Управління з питань надзвичайних ситуацій та цивільного захисту населення облдержадміністрації</t>
  </si>
  <si>
    <t>180410</t>
  </si>
  <si>
    <t xml:space="preserve">Програма створення регіонального,  матеріального  резерву для запобігання і  ліквідації наслідків надзвичайних ситуацій на 2016-2020 роки  </t>
  </si>
  <si>
    <t>210110</t>
  </si>
  <si>
    <t>0320</t>
  </si>
  <si>
    <t>Заходи з організації рятування на водах</t>
  </si>
  <si>
    <t>Програма організації рятування людей на водних об'єктах Рівненської області на 2013-2017 роки</t>
  </si>
  <si>
    <t>091106</t>
  </si>
  <si>
    <t>1040</t>
  </si>
  <si>
    <t>Iншi видатки</t>
  </si>
  <si>
    <t>Обласна програма підтримки молоді на 2016-2020 роки</t>
  </si>
  <si>
    <t>130104</t>
  </si>
  <si>
    <t>Видатки на утримання центрів з інвалідного спорту і реабілітаційних шкіл </t>
  </si>
  <si>
    <t>130112</t>
  </si>
  <si>
    <t>130114</t>
  </si>
  <si>
    <t>Забезпечення підготовки спортсменів вищих категорій школами вищої спортивної майстерності </t>
  </si>
  <si>
    <t>130115 </t>
  </si>
  <si>
    <t>Центри "Спорт для всіх" та заходи з фізичної культури </t>
  </si>
  <si>
    <t>130203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</si>
  <si>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 </t>
  </si>
  <si>
    <t>130204</t>
  </si>
  <si>
    <t xml:space="preserve">Утримання апарату управління громадських фізкультурно-спортивних організацій </t>
  </si>
  <si>
    <t>090412</t>
  </si>
  <si>
    <t>Інші видатки на соціальний захист населення</t>
  </si>
  <si>
    <t>Обласна цільова соціальна програма підтримки сім"ї до 2016 року</t>
  </si>
  <si>
    <t>24</t>
  </si>
  <si>
    <t>Управління культури і туризму облдержадміністрації</t>
  </si>
  <si>
    <t>Інші видатки (утримання науково-редакційної групи книги "Реабілітовані історією. Рівненська область")</t>
  </si>
  <si>
    <t>Програма підтримки книговидання, сприяння книгорозповсюдженню та популяризації історичних досліджень у Рівненській області на 2015-2017 роки</t>
  </si>
  <si>
    <t>03</t>
  </si>
  <si>
    <t>Рівненська обласна державна адміністрація</t>
  </si>
  <si>
    <t>091214 </t>
  </si>
  <si>
    <t>Інші установи та заклади</t>
  </si>
  <si>
    <t>Обласна програма створення регіональної системи опрацювання звернень до органів виконавчої влади на 2012-2017 роки (утримання Рівненського обласного контактного центру)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</si>
  <si>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</si>
  <si>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250344</t>
  </si>
  <si>
    <t>76</t>
  </si>
  <si>
    <t xml:space="preserve">Департамент фінансів облдержадміністрації </t>
  </si>
  <si>
    <t>Програма інформатизації Рівненської області на 2014-2016 роки</t>
  </si>
  <si>
    <t>Програма розвитку освіти Рівненської області 2016-2018 роки</t>
  </si>
  <si>
    <t>081002</t>
  </si>
  <si>
    <t>0763</t>
  </si>
  <si>
    <t>Інші заходи по охороні здоров'я</t>
  </si>
  <si>
    <t xml:space="preserve">Інші видатки </t>
  </si>
  <si>
    <t>Програма розвитку туризму в Рівненській області на 2016-2020 роки</t>
  </si>
  <si>
    <t>в т.ч.</t>
  </si>
  <si>
    <t>Обласна комплексна програма профілактики правопорушень та боротьби із злочинністю на 2016-2020 роки</t>
  </si>
  <si>
    <t>Обласна програма забезпечення надання медичної допомоги хворим із ураженням органів опори та руху  на 2016-2020 роки</t>
  </si>
  <si>
    <t>управління Служби безпеки України в Рівненській області</t>
  </si>
  <si>
    <t>головне управління Національної поліції в Рівненській області</t>
  </si>
  <si>
    <t>Інші видатки (одноразова грошова винагорода спортсменам та їх тренерам області)</t>
  </si>
  <si>
    <t>О.В.Корнійчук</t>
  </si>
  <si>
    <t>Додаток 6
до рішення Рівненської обласної ради
"Про внесення змін до обласного бюджету на 2016 рік"
від 08.09.2016 року  №269</t>
  </si>
</sst>
</file>

<file path=xl/styles.xml><?xml version="1.0" encoding="utf-8"?>
<styleSheet xmlns="http://schemas.openxmlformats.org/spreadsheetml/2006/main">
  <numFmts count="5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</numFmts>
  <fonts count="4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 Cyr"/>
      <family val="1"/>
    </font>
    <font>
      <i/>
      <sz val="10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11" fillId="0" borderId="6" applyNumberFormat="0" applyFill="0" applyAlignment="0" applyProtection="0"/>
    <xf numFmtId="0" fontId="9" fillId="25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9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9" applyNumberFormat="0" applyFont="0" applyAlignment="0" applyProtection="0"/>
    <xf numFmtId="0" fontId="0" fillId="10" borderId="9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0" applyNumberFormat="0" applyFill="0" applyAlignment="0" applyProtection="0"/>
    <xf numFmtId="0" fontId="30" fillId="13" borderId="0" applyNumberFormat="0" applyBorder="0" applyAlignment="0" applyProtection="0"/>
    <xf numFmtId="0" fontId="19" fillId="0" borderId="0">
      <alignment/>
      <protection/>
    </xf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31" fillId="0" borderId="0" xfId="0" applyNumberFormat="1" applyFont="1" applyFill="1" applyAlignment="1" applyProtection="1">
      <alignment horizontal="left" vertical="center" wrapText="1"/>
      <protection/>
    </xf>
    <xf numFmtId="49" fontId="36" fillId="0" borderId="0" xfId="0" applyNumberFormat="1" applyFont="1" applyFill="1" applyBorder="1" applyAlignment="1" applyProtection="1">
      <alignment horizontal="center" vertical="top" wrapText="1"/>
      <protection locked="0"/>
    </xf>
    <xf numFmtId="0" fontId="33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NumberFormat="1" applyFont="1" applyFill="1" applyAlignment="1" applyProtection="1">
      <alignment horizontal="left" vertical="top"/>
      <protection/>
    </xf>
    <xf numFmtId="0" fontId="0" fillId="0" borderId="0" xfId="0" applyNumberFormat="1" applyFont="1" applyFill="1" applyAlignment="1" applyProtection="1">
      <alignment/>
      <protection/>
    </xf>
    <xf numFmtId="49" fontId="27" fillId="0" borderId="11" xfId="0" applyNumberFormat="1" applyFont="1" applyBorder="1" applyAlignment="1">
      <alignment horizontal="center" vertical="top" wrapText="1"/>
    </xf>
    <xf numFmtId="49" fontId="28" fillId="13" borderId="11" xfId="0" applyNumberFormat="1" applyFont="1" applyFill="1" applyBorder="1" applyAlignment="1">
      <alignment horizontal="center" vertical="top" wrapText="1"/>
    </xf>
    <xf numFmtId="49" fontId="28" fillId="13" borderId="11" xfId="0" applyNumberFormat="1" applyFont="1" applyFill="1" applyBorder="1" applyAlignment="1" applyProtection="1">
      <alignment vertical="top" wrapText="1"/>
      <protection locked="0"/>
    </xf>
    <xf numFmtId="192" fontId="18" fillId="13" borderId="11" xfId="93" applyNumberFormat="1" applyFont="1" applyFill="1" applyBorder="1" applyAlignment="1">
      <alignment horizontal="center" vertical="center"/>
      <protection/>
    </xf>
    <xf numFmtId="49" fontId="25" fillId="0" borderId="11" xfId="0" applyNumberFormat="1" applyFont="1" applyBorder="1" applyAlignment="1">
      <alignment horizontal="center" vertical="top" wrapText="1"/>
    </xf>
    <xf numFmtId="49" fontId="27" fillId="26" borderId="11" xfId="0" applyNumberFormat="1" applyFont="1" applyFill="1" applyBorder="1" applyAlignment="1" applyProtection="1">
      <alignment vertical="top" wrapText="1"/>
      <protection locked="0"/>
    </xf>
    <xf numFmtId="49" fontId="25" fillId="0" borderId="11" xfId="0" applyNumberFormat="1" applyFont="1" applyBorder="1" applyAlignment="1" applyProtection="1">
      <alignment vertical="top" wrapText="1"/>
      <protection locked="0"/>
    </xf>
    <xf numFmtId="0" fontId="25" fillId="0" borderId="11" xfId="0" applyNumberFormat="1" applyFont="1" applyBorder="1" applyAlignment="1" applyProtection="1">
      <alignment vertical="top" wrapText="1"/>
      <protection locked="0"/>
    </xf>
    <xf numFmtId="49" fontId="25" fillId="0" borderId="11" xfId="0" applyNumberFormat="1" applyFont="1" applyBorder="1" applyAlignment="1" applyProtection="1">
      <alignment vertical="top" wrapText="1"/>
      <protection locked="0"/>
    </xf>
    <xf numFmtId="0" fontId="0" fillId="0" borderId="0" xfId="0" applyFont="1" applyFill="1" applyAlignment="1">
      <alignment/>
    </xf>
    <xf numFmtId="0" fontId="0" fillId="13" borderId="0" xfId="0" applyNumberFormat="1" applyFont="1" applyFill="1" applyAlignment="1" applyProtection="1">
      <alignment/>
      <protection/>
    </xf>
    <xf numFmtId="49" fontId="28" fillId="13" borderId="11" xfId="0" applyNumberFormat="1" applyFont="1" applyFill="1" applyBorder="1" applyAlignment="1" applyProtection="1">
      <alignment vertical="top" wrapText="1"/>
      <protection locked="0"/>
    </xf>
    <xf numFmtId="0" fontId="0" fillId="13" borderId="0" xfId="0" applyFont="1" applyFill="1" applyAlignment="1">
      <alignment/>
    </xf>
    <xf numFmtId="192" fontId="25" fillId="0" borderId="11" xfId="93" applyNumberFormat="1" applyFont="1" applyBorder="1" applyAlignment="1">
      <alignment vertical="top" wrapText="1"/>
      <protection/>
    </xf>
    <xf numFmtId="1" fontId="25" fillId="0" borderId="1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49" fontId="25" fillId="0" borderId="11" xfId="0" applyNumberFormat="1" applyFont="1" applyFill="1" applyBorder="1" applyAlignment="1" applyProtection="1">
      <alignment vertical="top" wrapText="1"/>
      <protection locked="0"/>
    </xf>
    <xf numFmtId="49" fontId="25" fillId="0" borderId="11" xfId="0" applyNumberFormat="1" applyFont="1" applyFill="1" applyBorder="1" applyAlignment="1">
      <alignment vertical="top" wrapText="1"/>
    </xf>
    <xf numFmtId="49" fontId="25" fillId="0" borderId="11" xfId="0" applyNumberFormat="1" applyFont="1" applyFill="1" applyBorder="1" applyAlignment="1">
      <alignment vertical="top" wrapText="1"/>
    </xf>
    <xf numFmtId="0" fontId="25" fillId="0" borderId="11" xfId="0" applyNumberFormat="1" applyFont="1" applyFill="1" applyBorder="1" applyAlignment="1">
      <alignment vertical="top" wrapText="1"/>
    </xf>
    <xf numFmtId="49" fontId="28" fillId="13" borderId="11" xfId="0" applyNumberFormat="1" applyFont="1" applyFill="1" applyBorder="1" applyAlignment="1">
      <alignment vertical="top" wrapText="1"/>
    </xf>
    <xf numFmtId="0" fontId="18" fillId="0" borderId="11" xfId="0" applyNumberFormat="1" applyFont="1" applyFill="1" applyBorder="1" applyAlignment="1" applyProtection="1">
      <alignment vertical="center" wrapText="1"/>
      <protection/>
    </xf>
    <xf numFmtId="49" fontId="27" fillId="0" borderId="11" xfId="0" applyNumberFormat="1" applyFont="1" applyBorder="1" applyAlignment="1">
      <alignment horizontal="center" vertical="top" wrapText="1"/>
    </xf>
    <xf numFmtId="49" fontId="27" fillId="0" borderId="11" xfId="0" applyNumberFormat="1" applyFont="1" applyBorder="1" applyAlignment="1">
      <alignment horizontal="left" vertical="top" wrapText="1"/>
    </xf>
    <xf numFmtId="4" fontId="0" fillId="0" borderId="0" xfId="0" applyNumberFormat="1" applyFont="1" applyFill="1" applyAlignment="1">
      <alignment/>
    </xf>
    <xf numFmtId="192" fontId="0" fillId="0" borderId="0" xfId="0" applyNumberFormat="1" applyFont="1" applyFill="1" applyAlignment="1">
      <alignment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2" fillId="0" borderId="0" xfId="0" applyNumberFormat="1" applyFont="1" applyFill="1" applyBorder="1" applyAlignment="1" applyProtection="1">
      <alignment horizontal="center" vertical="top"/>
      <protection/>
    </xf>
    <xf numFmtId="0" fontId="34" fillId="0" borderId="12" xfId="0" applyNumberFormat="1" applyFont="1" applyFill="1" applyBorder="1" applyAlignment="1" applyProtection="1">
      <alignment horizontal="right" vertical="center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9" fontId="36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192" fontId="37" fillId="13" borderId="11" xfId="93" applyNumberFormat="1" applyFont="1" applyFill="1" applyBorder="1" applyAlignment="1">
      <alignment horizontal="center" vertical="center"/>
      <protection/>
    </xf>
    <xf numFmtId="192" fontId="38" fillId="0" borderId="11" xfId="93" applyNumberFormat="1" applyFont="1" applyBorder="1" applyAlignment="1">
      <alignment vertical="top" wrapText="1"/>
      <protection/>
    </xf>
    <xf numFmtId="49" fontId="38" fillId="0" borderId="11" xfId="0" applyNumberFormat="1" applyFont="1" applyBorder="1" applyAlignment="1" applyProtection="1">
      <alignment vertical="top" wrapText="1"/>
      <protection locked="0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4" fontId="37" fillId="13" borderId="11" xfId="93" applyNumberFormat="1" applyFont="1" applyFill="1" applyBorder="1">
      <alignment vertical="top"/>
      <protection/>
    </xf>
    <xf numFmtId="0" fontId="0" fillId="13" borderId="0" xfId="0" applyNumberFormat="1" applyFont="1" applyFill="1" applyAlignment="1" applyProtection="1">
      <alignment/>
      <protection/>
    </xf>
    <xf numFmtId="49" fontId="39" fillId="13" borderId="11" xfId="0" applyNumberFormat="1" applyFont="1" applyFill="1" applyBorder="1" applyAlignment="1">
      <alignment vertical="top" wrapText="1"/>
    </xf>
    <xf numFmtId="0" fontId="0" fillId="13" borderId="0" xfId="0" applyFont="1" applyFill="1" applyAlignment="1">
      <alignment/>
    </xf>
    <xf numFmtId="0" fontId="40" fillId="0" borderId="0" xfId="0" applyNumberFormat="1" applyFont="1" applyFill="1" applyBorder="1" applyAlignment="1" applyProtection="1">
      <alignment/>
      <protection/>
    </xf>
    <xf numFmtId="0" fontId="40" fillId="0" borderId="0" xfId="0" applyFont="1" applyFill="1" applyAlignment="1">
      <alignment/>
    </xf>
    <xf numFmtId="0" fontId="40" fillId="0" borderId="0" xfId="0" applyNumberFormat="1" applyFont="1" applyFill="1" applyAlignment="1" applyProtection="1">
      <alignment/>
      <protection/>
    </xf>
    <xf numFmtId="192" fontId="41" fillId="0" borderId="11" xfId="93" applyNumberFormat="1" applyFont="1" applyBorder="1" applyAlignment="1">
      <alignment vertical="top" wrapText="1"/>
      <protection/>
    </xf>
    <xf numFmtId="0" fontId="40" fillId="0" borderId="0" xfId="0" applyFont="1" applyFill="1" applyAlignment="1">
      <alignment/>
    </xf>
    <xf numFmtId="49" fontId="27" fillId="0" borderId="13" xfId="0" applyNumberFormat="1" applyFont="1" applyBorder="1" applyAlignment="1">
      <alignment horizontal="center" vertical="top" wrapText="1"/>
    </xf>
    <xf numFmtId="49" fontId="25" fillId="0" borderId="13" xfId="0" applyNumberFormat="1" applyFont="1" applyBorder="1" applyAlignment="1">
      <alignment horizontal="center" vertical="top" wrapText="1"/>
    </xf>
    <xf numFmtId="192" fontId="38" fillId="0" borderId="13" xfId="93" applyNumberFormat="1" applyFont="1" applyBorder="1" applyAlignment="1">
      <alignment vertical="top" wrapText="1"/>
      <protection/>
    </xf>
    <xf numFmtId="49" fontId="27" fillId="0" borderId="13" xfId="0" applyNumberFormat="1" applyFont="1" applyBorder="1" applyAlignment="1">
      <alignment horizontal="left" vertical="top" wrapText="1"/>
    </xf>
    <xf numFmtId="49" fontId="18" fillId="13" borderId="11" xfId="0" applyNumberFormat="1" applyFont="1" applyFill="1" applyBorder="1" applyAlignment="1">
      <alignment horizontal="center" vertical="center" wrapText="1"/>
    </xf>
    <xf numFmtId="4" fontId="38" fillId="0" borderId="11" xfId="93" applyNumberFormat="1" applyFont="1" applyBorder="1">
      <alignment vertical="top"/>
      <protection/>
    </xf>
    <xf numFmtId="4" fontId="37" fillId="0" borderId="11" xfId="93" applyNumberFormat="1" applyFont="1" applyBorder="1">
      <alignment vertical="top"/>
      <protection/>
    </xf>
    <xf numFmtId="49" fontId="25" fillId="0" borderId="11" xfId="0" applyNumberFormat="1" applyFont="1" applyBorder="1" applyAlignment="1" applyProtection="1">
      <alignment horizontal="center" vertical="top" wrapText="1"/>
      <protection locked="0"/>
    </xf>
    <xf numFmtId="4" fontId="18" fillId="13" borderId="11" xfId="93" applyNumberFormat="1" applyFont="1" applyFill="1" applyBorder="1">
      <alignment vertical="top"/>
      <protection/>
    </xf>
    <xf numFmtId="4" fontId="25" fillId="0" borderId="11" xfId="93" applyNumberFormat="1" applyFont="1" applyBorder="1">
      <alignment vertical="top"/>
      <protection/>
    </xf>
    <xf numFmtId="4" fontId="25" fillId="0" borderId="11" xfId="0" applyNumberFormat="1" applyFont="1" applyFill="1" applyBorder="1" applyAlignment="1">
      <alignment horizontal="right" vertical="top" wrapText="1"/>
    </xf>
    <xf numFmtId="4" fontId="25" fillId="0" borderId="11" xfId="0" applyNumberFormat="1" applyFont="1" applyBorder="1" applyAlignment="1">
      <alignment horizontal="right" vertical="top" wrapText="1"/>
    </xf>
    <xf numFmtId="0" fontId="25" fillId="0" borderId="11" xfId="0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justify" vertical="center" wrapText="1"/>
    </xf>
    <xf numFmtId="192" fontId="25" fillId="0" borderId="11" xfId="0" applyNumberFormat="1" applyFont="1" applyBorder="1" applyAlignment="1">
      <alignment vertical="justify"/>
    </xf>
    <xf numFmtId="4" fontId="18" fillId="0" borderId="11" xfId="0" applyNumberFormat="1" applyFont="1" applyBorder="1" applyAlignment="1">
      <alignment vertical="justify"/>
    </xf>
    <xf numFmtId="4" fontId="41" fillId="0" borderId="11" xfId="93" applyNumberFormat="1" applyFont="1" applyBorder="1">
      <alignment vertical="top"/>
      <protection/>
    </xf>
    <xf numFmtId="4" fontId="42" fillId="0" borderId="11" xfId="93" applyNumberFormat="1" applyFont="1" applyBorder="1">
      <alignment vertical="top"/>
      <protection/>
    </xf>
    <xf numFmtId="4" fontId="18" fillId="0" borderId="11" xfId="0" applyNumberFormat="1" applyFont="1" applyFill="1" applyBorder="1" applyAlignment="1" applyProtection="1">
      <alignment vertical="center" wrapText="1"/>
      <protection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view="pageBreakPreview" zoomScale="75" zoomScaleSheetLayoutView="75" zoomScalePageLayoutView="0" workbookViewId="0" topLeftCell="B1">
      <selection activeCell="E2" sqref="E2"/>
    </sheetView>
  </sheetViews>
  <sheetFormatPr defaultColWidth="9.16015625" defaultRowHeight="12.75"/>
  <cols>
    <col min="1" max="1" width="3.83203125" style="6" hidden="1" customWidth="1"/>
    <col min="2" max="2" width="15.5" style="6" customWidth="1"/>
    <col min="3" max="3" width="17.83203125" style="6" customWidth="1"/>
    <col min="4" max="4" width="52.5" style="6" customWidth="1"/>
    <col min="5" max="5" width="72.33203125" style="6" customWidth="1"/>
    <col min="6" max="8" width="21.16015625" style="6" customWidth="1"/>
    <col min="9" max="9" width="13.33203125" style="16" customWidth="1"/>
    <col min="10" max="10" width="11.66015625" style="16" bestFit="1" customWidth="1"/>
    <col min="11" max="16384" width="9.16015625" style="16" customWidth="1"/>
  </cols>
  <sheetData>
    <row r="1" spans="1:8" s="34" customFormat="1" ht="13.5" customHeight="1">
      <c r="A1" s="33"/>
      <c r="B1" s="5"/>
      <c r="C1" s="5"/>
      <c r="D1" s="5"/>
      <c r="E1" s="5"/>
      <c r="F1" s="5"/>
      <c r="G1" s="5"/>
      <c r="H1" s="5"/>
    </row>
    <row r="2" spans="6:8" ht="69.75" customHeight="1">
      <c r="F2" s="2" t="s">
        <v>122</v>
      </c>
      <c r="G2" s="2"/>
      <c r="H2" s="2"/>
    </row>
    <row r="3" spans="2:8" ht="50.25" customHeight="1">
      <c r="B3" s="4" t="s">
        <v>18</v>
      </c>
      <c r="C3" s="4"/>
      <c r="D3" s="4"/>
      <c r="E3" s="4"/>
      <c r="F3" s="4"/>
      <c r="G3" s="4"/>
      <c r="H3" s="4"/>
    </row>
    <row r="4" spans="2:8" ht="18.75">
      <c r="B4" s="35"/>
      <c r="C4" s="35"/>
      <c r="D4" s="35"/>
      <c r="E4" s="36"/>
      <c r="F4" s="36"/>
      <c r="G4" s="37"/>
      <c r="H4" s="38" t="s">
        <v>7</v>
      </c>
    </row>
    <row r="5" spans="1:8" ht="103.5" customHeight="1">
      <c r="A5" s="22"/>
      <c r="B5" s="39" t="s">
        <v>6</v>
      </c>
      <c r="C5" s="39" t="s">
        <v>2</v>
      </c>
      <c r="D5" s="39" t="s">
        <v>28</v>
      </c>
      <c r="E5" s="40" t="s">
        <v>4</v>
      </c>
      <c r="F5" s="28" t="s">
        <v>0</v>
      </c>
      <c r="G5" s="40" t="s">
        <v>1</v>
      </c>
      <c r="H5" s="40" t="s">
        <v>5</v>
      </c>
    </row>
    <row r="6" spans="1:8" s="52" customFormat="1" ht="31.5" customHeight="1">
      <c r="A6" s="50"/>
      <c r="B6" s="8" t="s">
        <v>99</v>
      </c>
      <c r="C6" s="62"/>
      <c r="D6" s="51" t="s">
        <v>100</v>
      </c>
      <c r="E6" s="44" t="s">
        <v>9</v>
      </c>
      <c r="F6" s="49">
        <f>F7+F8</f>
        <v>901100</v>
      </c>
      <c r="G6" s="49">
        <f>G7+G8</f>
        <v>0</v>
      </c>
      <c r="H6" s="49">
        <f aca="true" t="shared" si="0" ref="H6:H12">F6+G6</f>
        <v>901100</v>
      </c>
    </row>
    <row r="7" spans="1:8" s="48" customFormat="1" ht="62.25" customHeight="1">
      <c r="A7" s="47"/>
      <c r="B7" s="29" t="s">
        <v>101</v>
      </c>
      <c r="C7" s="11" t="s">
        <v>56</v>
      </c>
      <c r="D7" s="30" t="s">
        <v>102</v>
      </c>
      <c r="E7" s="45" t="s">
        <v>103</v>
      </c>
      <c r="F7" s="63">
        <v>1100</v>
      </c>
      <c r="G7" s="64"/>
      <c r="H7" s="63">
        <f t="shared" si="0"/>
        <v>1100</v>
      </c>
    </row>
    <row r="8" spans="1:8" s="48" customFormat="1" ht="66.75" customHeight="1">
      <c r="A8" s="47"/>
      <c r="B8" s="58" t="s">
        <v>105</v>
      </c>
      <c r="C8" s="59" t="s">
        <v>34</v>
      </c>
      <c r="D8" s="61" t="s">
        <v>104</v>
      </c>
      <c r="E8" s="60" t="s">
        <v>116</v>
      </c>
      <c r="F8" s="63">
        <f>F9+F10</f>
        <v>900000</v>
      </c>
      <c r="G8" s="64"/>
      <c r="H8" s="63">
        <f t="shared" si="0"/>
        <v>900000</v>
      </c>
    </row>
    <row r="9" spans="1:8" s="57" customFormat="1" ht="15.75">
      <c r="A9" s="55"/>
      <c r="B9" s="65" t="s">
        <v>115</v>
      </c>
      <c r="C9" s="11"/>
      <c r="D9" s="7"/>
      <c r="E9" s="56" t="s">
        <v>118</v>
      </c>
      <c r="F9" s="75">
        <v>400000</v>
      </c>
      <c r="G9" s="76"/>
      <c r="H9" s="75">
        <f t="shared" si="0"/>
        <v>400000</v>
      </c>
    </row>
    <row r="10" spans="1:8" s="57" customFormat="1" ht="20.25" customHeight="1">
      <c r="A10" s="55"/>
      <c r="B10" s="65" t="s">
        <v>115</v>
      </c>
      <c r="C10" s="11"/>
      <c r="D10" s="7"/>
      <c r="E10" s="56" t="s">
        <v>119</v>
      </c>
      <c r="F10" s="75">
        <v>500000</v>
      </c>
      <c r="G10" s="76"/>
      <c r="H10" s="75">
        <f t="shared" si="0"/>
        <v>500000</v>
      </c>
    </row>
    <row r="11" spans="1:8" s="19" customFormat="1" ht="50.25" customHeight="1">
      <c r="A11" s="17"/>
      <c r="B11" s="8" t="s">
        <v>59</v>
      </c>
      <c r="C11" s="62"/>
      <c r="D11" s="9" t="s">
        <v>60</v>
      </c>
      <c r="E11" s="44" t="s">
        <v>9</v>
      </c>
      <c r="F11" s="49">
        <f>F12</f>
        <v>200000</v>
      </c>
      <c r="G11" s="49">
        <f>G12</f>
        <v>0</v>
      </c>
      <c r="H11" s="49">
        <f t="shared" si="0"/>
        <v>200000</v>
      </c>
    </row>
    <row r="12" spans="2:8" ht="34.5" customHeight="1">
      <c r="B12" s="7" t="s">
        <v>61</v>
      </c>
      <c r="C12" s="11" t="s">
        <v>62</v>
      </c>
      <c r="D12" s="15" t="s">
        <v>63</v>
      </c>
      <c r="E12" s="45" t="s">
        <v>64</v>
      </c>
      <c r="F12" s="63">
        <f>150000+50000</f>
        <v>200000</v>
      </c>
      <c r="G12" s="63"/>
      <c r="H12" s="63">
        <f t="shared" si="0"/>
        <v>200000</v>
      </c>
    </row>
    <row r="13" spans="1:8" ht="31.5">
      <c r="A13" s="22"/>
      <c r="B13" s="8" t="s">
        <v>14</v>
      </c>
      <c r="C13" s="62"/>
      <c r="D13" s="27" t="s">
        <v>15</v>
      </c>
      <c r="E13" s="10" t="s">
        <v>9</v>
      </c>
      <c r="F13" s="66">
        <f>F14+F15</f>
        <v>400000</v>
      </c>
      <c r="G13" s="66">
        <f>G14+G15</f>
        <v>92000</v>
      </c>
      <c r="H13" s="66">
        <f aca="true" t="shared" si="1" ref="H13:H29">F13+G13</f>
        <v>492000</v>
      </c>
    </row>
    <row r="14" spans="1:8" ht="31.5">
      <c r="A14" s="22"/>
      <c r="B14" s="7" t="s">
        <v>10</v>
      </c>
      <c r="C14" s="11" t="s">
        <v>11</v>
      </c>
      <c r="D14" s="12" t="s">
        <v>12</v>
      </c>
      <c r="E14" s="24" t="s">
        <v>13</v>
      </c>
      <c r="F14" s="77"/>
      <c r="G14" s="67">
        <f>-1354000+240000+2000000-94000-700000</f>
        <v>92000</v>
      </c>
      <c r="H14" s="67">
        <f t="shared" si="1"/>
        <v>92000</v>
      </c>
    </row>
    <row r="15" spans="1:8" s="54" customFormat="1" ht="21.75" customHeight="1">
      <c r="A15" s="53"/>
      <c r="B15" s="7" t="s">
        <v>10</v>
      </c>
      <c r="C15" s="11" t="s">
        <v>11</v>
      </c>
      <c r="D15" s="12" t="s">
        <v>12</v>
      </c>
      <c r="E15" s="24" t="s">
        <v>109</v>
      </c>
      <c r="F15" s="67">
        <v>400000</v>
      </c>
      <c r="G15" s="67"/>
      <c r="H15" s="67">
        <f>F15+G15</f>
        <v>400000</v>
      </c>
    </row>
    <row r="16" spans="1:8" s="19" customFormat="1" ht="33" customHeight="1">
      <c r="A16" s="17"/>
      <c r="B16" s="8" t="s">
        <v>21</v>
      </c>
      <c r="C16" s="62"/>
      <c r="D16" s="18" t="s">
        <v>22</v>
      </c>
      <c r="E16" s="10" t="s">
        <v>9</v>
      </c>
      <c r="F16" s="66">
        <f>F17+F18+F19+F20+F21+F22+F23+F24</f>
        <v>2669000</v>
      </c>
      <c r="G16" s="66">
        <f>G22</f>
        <v>0</v>
      </c>
      <c r="H16" s="66">
        <f t="shared" si="1"/>
        <v>2669000</v>
      </c>
    </row>
    <row r="17" spans="1:8" s="48" customFormat="1" ht="22.5" customHeight="1">
      <c r="A17" s="47"/>
      <c r="B17" s="7" t="s">
        <v>77</v>
      </c>
      <c r="C17" s="11" t="s">
        <v>78</v>
      </c>
      <c r="D17" s="15" t="s">
        <v>79</v>
      </c>
      <c r="E17" s="14" t="s">
        <v>80</v>
      </c>
      <c r="F17" s="63">
        <v>1398</v>
      </c>
      <c r="G17" s="64"/>
      <c r="H17" s="67">
        <f t="shared" si="1"/>
        <v>1398</v>
      </c>
    </row>
    <row r="18" spans="1:8" s="48" customFormat="1" ht="31.5" customHeight="1">
      <c r="A18" s="47"/>
      <c r="B18" s="7" t="s">
        <v>81</v>
      </c>
      <c r="C18" s="11" t="s">
        <v>26</v>
      </c>
      <c r="D18" s="15" t="s">
        <v>82</v>
      </c>
      <c r="E18" s="14" t="s">
        <v>27</v>
      </c>
      <c r="F18" s="63">
        <v>11431</v>
      </c>
      <c r="G18" s="64"/>
      <c r="H18" s="67">
        <f t="shared" si="1"/>
        <v>11431</v>
      </c>
    </row>
    <row r="19" spans="1:8" s="48" customFormat="1" ht="47.25">
      <c r="A19" s="47"/>
      <c r="B19" s="7" t="s">
        <v>83</v>
      </c>
      <c r="C19" s="11" t="s">
        <v>26</v>
      </c>
      <c r="D19" s="15" t="s">
        <v>120</v>
      </c>
      <c r="E19" s="14" t="s">
        <v>27</v>
      </c>
      <c r="F19" s="63">
        <v>54375</v>
      </c>
      <c r="G19" s="64"/>
      <c r="H19" s="67">
        <f t="shared" si="1"/>
        <v>54375</v>
      </c>
    </row>
    <row r="20" spans="1:8" s="48" customFormat="1" ht="47.25" customHeight="1">
      <c r="A20" s="47"/>
      <c r="B20" s="7" t="s">
        <v>84</v>
      </c>
      <c r="C20" s="11" t="s">
        <v>26</v>
      </c>
      <c r="D20" s="15" t="s">
        <v>85</v>
      </c>
      <c r="E20" s="14" t="s">
        <v>27</v>
      </c>
      <c r="F20" s="63">
        <v>6734</v>
      </c>
      <c r="G20" s="64"/>
      <c r="H20" s="67">
        <f t="shared" si="1"/>
        <v>6734</v>
      </c>
    </row>
    <row r="21" spans="1:8" s="48" customFormat="1" ht="31.5" customHeight="1">
      <c r="A21" s="47"/>
      <c r="B21" s="7" t="s">
        <v>86</v>
      </c>
      <c r="C21" s="11" t="s">
        <v>26</v>
      </c>
      <c r="D21" s="15" t="s">
        <v>87</v>
      </c>
      <c r="E21" s="14" t="s">
        <v>27</v>
      </c>
      <c r="F21" s="63">
        <v>2331</v>
      </c>
      <c r="G21" s="64"/>
      <c r="H21" s="67">
        <f t="shared" si="1"/>
        <v>2331</v>
      </c>
    </row>
    <row r="22" spans="2:8" ht="63" customHeight="1">
      <c r="B22" s="7" t="s">
        <v>29</v>
      </c>
      <c r="C22" s="11" t="s">
        <v>26</v>
      </c>
      <c r="D22" s="15" t="s">
        <v>30</v>
      </c>
      <c r="E22" s="14" t="s">
        <v>27</v>
      </c>
      <c r="F22" s="67">
        <f>1500000+450000</f>
        <v>1950000</v>
      </c>
      <c r="G22" s="67"/>
      <c r="H22" s="67">
        <f>F22+G22</f>
        <v>1950000</v>
      </c>
    </row>
    <row r="23" spans="1:8" s="48" customFormat="1" ht="68.25" customHeight="1">
      <c r="A23" s="47"/>
      <c r="B23" s="7" t="s">
        <v>88</v>
      </c>
      <c r="C23" s="11" t="s">
        <v>26</v>
      </c>
      <c r="D23" s="15" t="s">
        <v>89</v>
      </c>
      <c r="E23" s="14" t="s">
        <v>27</v>
      </c>
      <c r="F23" s="67">
        <v>640825</v>
      </c>
      <c r="G23" s="64"/>
      <c r="H23" s="67">
        <f>F23+G23</f>
        <v>640825</v>
      </c>
    </row>
    <row r="24" spans="1:8" s="48" customFormat="1" ht="33" customHeight="1">
      <c r="A24" s="47"/>
      <c r="B24" s="7" t="s">
        <v>90</v>
      </c>
      <c r="C24" s="11" t="s">
        <v>26</v>
      </c>
      <c r="D24" s="15" t="s">
        <v>91</v>
      </c>
      <c r="E24" s="14" t="s">
        <v>27</v>
      </c>
      <c r="F24" s="67">
        <v>1906</v>
      </c>
      <c r="G24" s="64"/>
      <c r="H24" s="67">
        <f>F24+G24</f>
        <v>1906</v>
      </c>
    </row>
    <row r="25" spans="1:8" ht="31.5">
      <c r="A25" s="22"/>
      <c r="B25" s="8" t="s">
        <v>19</v>
      </c>
      <c r="C25" s="8"/>
      <c r="D25" s="9" t="s">
        <v>20</v>
      </c>
      <c r="E25" s="10" t="s">
        <v>9</v>
      </c>
      <c r="F25" s="66">
        <f>F26+F27+F28+F29</f>
        <v>700000</v>
      </c>
      <c r="G25" s="66">
        <f>G26+G27+G28</f>
        <v>2147001</v>
      </c>
      <c r="H25" s="66">
        <f>F25+G25</f>
        <v>2847001</v>
      </c>
    </row>
    <row r="26" spans="1:8" ht="15.75">
      <c r="A26" s="22"/>
      <c r="B26" s="7" t="s">
        <v>37</v>
      </c>
      <c r="C26" s="7" t="s">
        <v>38</v>
      </c>
      <c r="D26" s="23" t="s">
        <v>39</v>
      </c>
      <c r="E26" s="24" t="s">
        <v>40</v>
      </c>
      <c r="F26" s="68"/>
      <c r="G26" s="68">
        <v>1826568</v>
      </c>
      <c r="H26" s="67">
        <f t="shared" si="1"/>
        <v>1826568</v>
      </c>
    </row>
    <row r="27" spans="1:8" ht="15.75">
      <c r="A27" s="22"/>
      <c r="B27" s="7" t="s">
        <v>41</v>
      </c>
      <c r="C27" s="7" t="s">
        <v>42</v>
      </c>
      <c r="D27" s="15" t="s">
        <v>43</v>
      </c>
      <c r="E27" s="24" t="s">
        <v>40</v>
      </c>
      <c r="F27" s="68"/>
      <c r="G27" s="68">
        <v>80473</v>
      </c>
      <c r="H27" s="67">
        <f t="shared" si="1"/>
        <v>80473</v>
      </c>
    </row>
    <row r="28" spans="1:8" ht="15.75">
      <c r="A28" s="22"/>
      <c r="B28" s="7" t="s">
        <v>44</v>
      </c>
      <c r="C28" s="7" t="s">
        <v>45</v>
      </c>
      <c r="D28" s="15" t="s">
        <v>46</v>
      </c>
      <c r="E28" s="24" t="s">
        <v>40</v>
      </c>
      <c r="F28" s="68"/>
      <c r="G28" s="68">
        <v>239960</v>
      </c>
      <c r="H28" s="67">
        <f t="shared" si="1"/>
        <v>239960</v>
      </c>
    </row>
    <row r="29" spans="1:8" ht="47.25">
      <c r="A29" s="22"/>
      <c r="B29" s="7" t="s">
        <v>110</v>
      </c>
      <c r="C29" s="7" t="s">
        <v>111</v>
      </c>
      <c r="D29" s="15" t="s">
        <v>112</v>
      </c>
      <c r="E29" s="24" t="s">
        <v>117</v>
      </c>
      <c r="F29" s="68">
        <v>700000</v>
      </c>
      <c r="G29" s="68"/>
      <c r="H29" s="67">
        <f t="shared" si="1"/>
        <v>700000</v>
      </c>
    </row>
    <row r="30" spans="1:8" ht="31.5">
      <c r="A30" s="22"/>
      <c r="B30" s="8" t="s">
        <v>16</v>
      </c>
      <c r="C30" s="62"/>
      <c r="D30" s="9" t="s">
        <v>17</v>
      </c>
      <c r="E30" s="10" t="s">
        <v>9</v>
      </c>
      <c r="F30" s="66">
        <f>F31+F32+F33+F34</f>
        <v>1658710</v>
      </c>
      <c r="G30" s="66">
        <f>G31+G32+G33+G34</f>
        <v>1880306</v>
      </c>
      <c r="H30" s="66">
        <f>F30+G30</f>
        <v>3539016</v>
      </c>
    </row>
    <row r="31" spans="1:8" ht="31.5">
      <c r="A31" s="22"/>
      <c r="B31" s="7" t="s">
        <v>92</v>
      </c>
      <c r="C31" s="7" t="s">
        <v>56</v>
      </c>
      <c r="D31" s="15" t="s">
        <v>93</v>
      </c>
      <c r="E31" s="45" t="s">
        <v>58</v>
      </c>
      <c r="F31" s="67">
        <f>300000+1100000</f>
        <v>1400000</v>
      </c>
      <c r="G31" s="63"/>
      <c r="H31" s="63">
        <f aca="true" t="shared" si="2" ref="H31:H43">F31+G31</f>
        <v>1400000</v>
      </c>
    </row>
    <row r="32" spans="1:8" ht="47.25">
      <c r="A32" s="22"/>
      <c r="B32" s="7" t="s">
        <v>47</v>
      </c>
      <c r="C32" s="7" t="s">
        <v>48</v>
      </c>
      <c r="D32" s="25" t="s">
        <v>49</v>
      </c>
      <c r="E32" s="24" t="s">
        <v>40</v>
      </c>
      <c r="F32" s="67"/>
      <c r="G32" s="67">
        <v>991521</v>
      </c>
      <c r="H32" s="68">
        <f t="shared" si="2"/>
        <v>991521</v>
      </c>
    </row>
    <row r="33" spans="1:8" s="48" customFormat="1" ht="33" customHeight="1">
      <c r="A33" s="47"/>
      <c r="B33" s="7" t="s">
        <v>77</v>
      </c>
      <c r="C33" s="11" t="s">
        <v>78</v>
      </c>
      <c r="D33" s="15" t="s">
        <v>79</v>
      </c>
      <c r="E33" s="45" t="s">
        <v>94</v>
      </c>
      <c r="F33" s="67">
        <v>93560</v>
      </c>
      <c r="G33" s="64"/>
      <c r="H33" s="68">
        <f t="shared" si="2"/>
        <v>93560</v>
      </c>
    </row>
    <row r="34" spans="2:8" ht="33" customHeight="1">
      <c r="B34" s="29" t="s">
        <v>55</v>
      </c>
      <c r="C34" s="11" t="s">
        <v>56</v>
      </c>
      <c r="D34" s="30" t="s">
        <v>57</v>
      </c>
      <c r="E34" s="20" t="s">
        <v>58</v>
      </c>
      <c r="F34" s="67">
        <f>117900+5000+20500+2050+19700</f>
        <v>165150</v>
      </c>
      <c r="G34" s="67">
        <v>888785</v>
      </c>
      <c r="H34" s="67">
        <f t="shared" si="2"/>
        <v>1053935</v>
      </c>
    </row>
    <row r="35" spans="1:8" s="48" customFormat="1" ht="33" customHeight="1">
      <c r="A35" s="47"/>
      <c r="B35" s="8" t="s">
        <v>95</v>
      </c>
      <c r="C35" s="62"/>
      <c r="D35" s="9" t="s">
        <v>96</v>
      </c>
      <c r="E35" s="44" t="s">
        <v>9</v>
      </c>
      <c r="F35" s="49">
        <f>F36+F37</f>
        <v>50730</v>
      </c>
      <c r="G35" s="49">
        <f>G36</f>
        <v>0</v>
      </c>
      <c r="H35" s="49">
        <f>F35+G35</f>
        <v>50730</v>
      </c>
    </row>
    <row r="36" spans="1:8" s="48" customFormat="1" ht="49.5" customHeight="1">
      <c r="A36" s="47"/>
      <c r="B36" s="7" t="s">
        <v>31</v>
      </c>
      <c r="C36" s="11" t="s">
        <v>25</v>
      </c>
      <c r="D36" s="12" t="s">
        <v>97</v>
      </c>
      <c r="E36" s="45" t="s">
        <v>98</v>
      </c>
      <c r="F36" s="67">
        <v>730</v>
      </c>
      <c r="G36" s="67"/>
      <c r="H36" s="67">
        <f>F36+G36</f>
        <v>730</v>
      </c>
    </row>
    <row r="37" spans="2:8" ht="31.5">
      <c r="B37" s="7" t="s">
        <v>31</v>
      </c>
      <c r="C37" s="7" t="s">
        <v>25</v>
      </c>
      <c r="D37" s="12" t="s">
        <v>113</v>
      </c>
      <c r="E37" s="45" t="s">
        <v>114</v>
      </c>
      <c r="F37" s="63">
        <v>50000</v>
      </c>
      <c r="G37" s="63"/>
      <c r="H37" s="63">
        <f>F37+G37</f>
        <v>50000</v>
      </c>
    </row>
    <row r="38" spans="2:8" ht="63">
      <c r="B38" s="8" t="s">
        <v>50</v>
      </c>
      <c r="C38" s="8"/>
      <c r="D38" s="9" t="s">
        <v>51</v>
      </c>
      <c r="E38" s="44" t="s">
        <v>9</v>
      </c>
      <c r="F38" s="66">
        <f>F39+F40</f>
        <v>1500000</v>
      </c>
      <c r="G38" s="66">
        <f>G39+G40</f>
        <v>-3138522</v>
      </c>
      <c r="H38" s="66">
        <f t="shared" si="2"/>
        <v>-1638522</v>
      </c>
    </row>
    <row r="39" spans="2:8" ht="47.25">
      <c r="B39" s="7" t="s">
        <v>65</v>
      </c>
      <c r="C39" s="7" t="s">
        <v>66</v>
      </c>
      <c r="D39" s="15" t="s">
        <v>67</v>
      </c>
      <c r="E39" s="45" t="s">
        <v>68</v>
      </c>
      <c r="F39" s="63">
        <v>1500000</v>
      </c>
      <c r="G39" s="63"/>
      <c r="H39" s="63">
        <f t="shared" si="2"/>
        <v>1500000</v>
      </c>
    </row>
    <row r="40" spans="1:8" ht="15.75">
      <c r="A40" s="22"/>
      <c r="B40" s="7" t="s">
        <v>52</v>
      </c>
      <c r="C40" s="7" t="s">
        <v>34</v>
      </c>
      <c r="D40" s="26" t="s">
        <v>53</v>
      </c>
      <c r="E40" s="24" t="s">
        <v>40</v>
      </c>
      <c r="F40" s="67"/>
      <c r="G40" s="68">
        <v>-3138522</v>
      </c>
      <c r="H40" s="68">
        <f t="shared" si="2"/>
        <v>-3138522</v>
      </c>
    </row>
    <row r="41" spans="1:8" s="19" customFormat="1" ht="48" customHeight="1">
      <c r="A41" s="17"/>
      <c r="B41" s="8" t="s">
        <v>69</v>
      </c>
      <c r="C41" s="62"/>
      <c r="D41" s="9" t="s">
        <v>70</v>
      </c>
      <c r="E41" s="44" t="s">
        <v>9</v>
      </c>
      <c r="F41" s="49">
        <f>F42+F43</f>
        <v>342500</v>
      </c>
      <c r="G41" s="49">
        <f>G42+G43</f>
        <v>182500</v>
      </c>
      <c r="H41" s="49">
        <f t="shared" si="2"/>
        <v>525000</v>
      </c>
    </row>
    <row r="42" spans="2:8" ht="49.5" customHeight="1">
      <c r="B42" s="7" t="s">
        <v>71</v>
      </c>
      <c r="C42" s="11" t="s">
        <v>62</v>
      </c>
      <c r="D42" s="15" t="s">
        <v>63</v>
      </c>
      <c r="E42" s="25" t="s">
        <v>72</v>
      </c>
      <c r="F42" s="68">
        <f>143000+182500</f>
        <v>325500</v>
      </c>
      <c r="G42" s="69">
        <f>365000-182500</f>
        <v>182500</v>
      </c>
      <c r="H42" s="63">
        <f t="shared" si="2"/>
        <v>508000</v>
      </c>
    </row>
    <row r="43" spans="2:8" ht="32.25" customHeight="1">
      <c r="B43" s="7" t="s">
        <v>73</v>
      </c>
      <c r="C43" s="11" t="s">
        <v>74</v>
      </c>
      <c r="D43" s="46" t="s">
        <v>75</v>
      </c>
      <c r="E43" s="45" t="s">
        <v>76</v>
      </c>
      <c r="F43" s="63">
        <v>17000</v>
      </c>
      <c r="G43" s="63"/>
      <c r="H43" s="63">
        <f t="shared" si="2"/>
        <v>17000</v>
      </c>
    </row>
    <row r="44" spans="1:8" s="19" customFormat="1" ht="36.75" customHeight="1">
      <c r="A44" s="17"/>
      <c r="B44" s="8" t="s">
        <v>23</v>
      </c>
      <c r="C44" s="62"/>
      <c r="D44" s="9" t="s">
        <v>24</v>
      </c>
      <c r="E44" s="10" t="s">
        <v>9</v>
      </c>
      <c r="F44" s="66">
        <f>SUM(F45:F48)</f>
        <v>-515140</v>
      </c>
      <c r="G44" s="66">
        <f>SUM(G45:G48)</f>
        <v>827555</v>
      </c>
      <c r="H44" s="66">
        <f>H45+H46+H47+H48</f>
        <v>312415</v>
      </c>
    </row>
    <row r="45" spans="2:8" ht="50.25" customHeight="1">
      <c r="B45" s="7" t="s">
        <v>31</v>
      </c>
      <c r="C45" s="11" t="s">
        <v>25</v>
      </c>
      <c r="D45" s="12" t="s">
        <v>32</v>
      </c>
      <c r="E45" s="20" t="s">
        <v>33</v>
      </c>
      <c r="F45" s="67">
        <f>-400000-11500</f>
        <v>-411500</v>
      </c>
      <c r="G45" s="67"/>
      <c r="H45" s="67">
        <f aca="true" t="shared" si="3" ref="H45:H51">F45+G45</f>
        <v>-411500</v>
      </c>
    </row>
    <row r="46" spans="2:8" ht="31.5">
      <c r="B46" s="7" t="s">
        <v>31</v>
      </c>
      <c r="C46" s="11" t="s">
        <v>25</v>
      </c>
      <c r="D46" s="12" t="s">
        <v>32</v>
      </c>
      <c r="E46" s="20" t="s">
        <v>54</v>
      </c>
      <c r="F46" s="67">
        <v>-350000</v>
      </c>
      <c r="G46" s="67"/>
      <c r="H46" s="67">
        <f t="shared" si="3"/>
        <v>-350000</v>
      </c>
    </row>
    <row r="47" spans="2:8" ht="50.25" customHeight="1">
      <c r="B47" s="21">
        <v>250380</v>
      </c>
      <c r="C47" s="11" t="s">
        <v>34</v>
      </c>
      <c r="D47" s="13" t="s">
        <v>35</v>
      </c>
      <c r="E47" s="20" t="s">
        <v>36</v>
      </c>
      <c r="F47" s="67">
        <f>200000+11500+84860-50000</f>
        <v>246360</v>
      </c>
      <c r="G47" s="67">
        <f>200000+227555+50000</f>
        <v>477555</v>
      </c>
      <c r="H47" s="67">
        <f t="shared" si="3"/>
        <v>723915</v>
      </c>
    </row>
    <row r="48" spans="2:8" ht="35.25" customHeight="1">
      <c r="B48" s="21">
        <v>250380</v>
      </c>
      <c r="C48" s="11" t="s">
        <v>34</v>
      </c>
      <c r="D48" s="13" t="s">
        <v>35</v>
      </c>
      <c r="E48" s="20" t="s">
        <v>54</v>
      </c>
      <c r="F48" s="67"/>
      <c r="G48" s="67">
        <v>350000</v>
      </c>
      <c r="H48" s="67">
        <f t="shared" si="3"/>
        <v>350000</v>
      </c>
    </row>
    <row r="49" spans="1:8" s="19" customFormat="1" ht="36" customHeight="1">
      <c r="A49" s="17"/>
      <c r="B49" s="8" t="s">
        <v>106</v>
      </c>
      <c r="C49" s="62"/>
      <c r="D49" s="9" t="s">
        <v>107</v>
      </c>
      <c r="E49" s="10" t="s">
        <v>9</v>
      </c>
      <c r="F49" s="49">
        <f>F50</f>
        <v>166000</v>
      </c>
      <c r="G49" s="49">
        <f>G50</f>
        <v>114000</v>
      </c>
      <c r="H49" s="49">
        <f t="shared" si="3"/>
        <v>280000</v>
      </c>
    </row>
    <row r="50" spans="2:8" ht="63">
      <c r="B50" s="29" t="s">
        <v>105</v>
      </c>
      <c r="C50" s="11" t="s">
        <v>34</v>
      </c>
      <c r="D50" s="30" t="s">
        <v>104</v>
      </c>
      <c r="E50" s="45" t="s">
        <v>108</v>
      </c>
      <c r="F50" s="63">
        <v>166000</v>
      </c>
      <c r="G50" s="63">
        <v>114000</v>
      </c>
      <c r="H50" s="63">
        <f t="shared" si="3"/>
        <v>280000</v>
      </c>
    </row>
    <row r="51" spans="2:10" ht="16.5" customHeight="1">
      <c r="B51" s="70"/>
      <c r="C51" s="71"/>
      <c r="D51" s="72" t="s">
        <v>3</v>
      </c>
      <c r="E51" s="73"/>
      <c r="F51" s="74">
        <f>F6+F11+F13+F16+F25+F30+F35+F38+F41+F44+F49</f>
        <v>8072900</v>
      </c>
      <c r="G51" s="74">
        <f>G6+G11+G13+G16+G25+G30+G35+G38+G41+G44+G49</f>
        <v>2104840</v>
      </c>
      <c r="H51" s="74">
        <f t="shared" si="3"/>
        <v>10177740</v>
      </c>
      <c r="I51" s="31"/>
      <c r="J51" s="32"/>
    </row>
    <row r="52" ht="7.5" customHeight="1"/>
    <row r="53" spans="2:9" ht="18.75">
      <c r="B53" s="41"/>
      <c r="C53" s="3" t="s">
        <v>8</v>
      </c>
      <c r="D53" s="3"/>
      <c r="E53" s="42"/>
      <c r="F53" s="3" t="s">
        <v>121</v>
      </c>
      <c r="G53" s="3"/>
      <c r="H53" s="3"/>
      <c r="I53" s="42"/>
    </row>
    <row r="54" spans="2:16" ht="20.25" customHeight="1">
      <c r="B54" s="1"/>
      <c r="C54" s="1"/>
      <c r="D54" s="1"/>
      <c r="E54" s="1"/>
      <c r="F54" s="1"/>
      <c r="G54" s="1"/>
      <c r="H54" s="1"/>
      <c r="I54" s="43"/>
      <c r="J54" s="43"/>
      <c r="K54" s="43"/>
      <c r="L54" s="43"/>
      <c r="M54" s="43"/>
      <c r="N54" s="43"/>
      <c r="O54" s="43"/>
      <c r="P54" s="43"/>
    </row>
    <row r="55" spans="2:16" ht="19.5" customHeight="1">
      <c r="B55" s="1"/>
      <c r="C55" s="1"/>
      <c r="D55" s="1"/>
      <c r="E55" s="1"/>
      <c r="F55" s="1"/>
      <c r="G55" s="1"/>
      <c r="H55" s="1"/>
      <c r="I55" s="43"/>
      <c r="J55" s="43"/>
      <c r="K55" s="43"/>
      <c r="L55" s="43"/>
      <c r="M55" s="43"/>
      <c r="N55" s="43"/>
      <c r="O55" s="43"/>
      <c r="P55" s="43"/>
    </row>
  </sheetData>
  <sheetProtection/>
  <mergeCells count="7">
    <mergeCell ref="B54:H54"/>
    <mergeCell ref="B55:H55"/>
    <mergeCell ref="B1:H1"/>
    <mergeCell ref="F2:H2"/>
    <mergeCell ref="B3:H3"/>
    <mergeCell ref="C53:D53"/>
    <mergeCell ref="F53:H53"/>
  </mergeCells>
  <printOptions/>
  <pageMargins left="0.5905511811023623" right="0.2755905511811024" top="0.5511811023622047" bottom="0.5511811023622047" header="0.15748031496062992" footer="0.35433070866141736"/>
  <pageSetup fitToHeight="32" horizontalDpi="600" verticalDpi="600" orientation="landscape" paperSize="9" scale="68" r:id="rId1"/>
  <headerFooter differentFirst="1" alignWithMargins="0">
    <oddHeader>&amp;C&amp;P</oddHeader>
  </headerFooter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2016-09-12T09:26:27Z</cp:lastPrinted>
  <dcterms:created xsi:type="dcterms:W3CDTF">2014-01-17T10:52:16Z</dcterms:created>
  <dcterms:modified xsi:type="dcterms:W3CDTF">2016-09-14T09:41:04Z</dcterms:modified>
  <cp:category/>
  <cp:version/>
  <cp:contentType/>
  <cp:contentStatus/>
</cp:coreProperties>
</file>